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kofa/Documents/Rental/"/>
    </mc:Choice>
  </mc:AlternateContent>
  <xr:revisionPtr revIDLastSave="0" documentId="13_ncr:1_{47FF1F16-084D-3047-AC1A-E1BBE6EC10E1}" xr6:coauthVersionLast="47" xr6:coauthVersionMax="47" xr10:uidLastSave="{00000000-0000-0000-0000-000000000000}"/>
  <bookViews>
    <workbookView xWindow="0" yWindow="500" windowWidth="37480" windowHeight="21100" xr2:uid="{423F62DA-13DB-7E4C-9FBC-3897F294AA27}"/>
  </bookViews>
  <sheets>
    <sheet name="Direct ABB VRBO BDM comparison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6" l="1"/>
  <c r="G10" i="6"/>
  <c r="I9" i="6"/>
  <c r="I10" i="6"/>
  <c r="K9" i="6"/>
  <c r="K10" i="6"/>
  <c r="M9" i="6"/>
  <c r="M10" i="6"/>
  <c r="M8" i="6"/>
  <c r="K8" i="6"/>
  <c r="I8" i="6"/>
  <c r="G8" i="6"/>
  <c r="E9" i="6"/>
  <c r="E10" i="6"/>
  <c r="E8" i="6"/>
  <c r="M12" i="6"/>
  <c r="K12" i="6"/>
  <c r="I12" i="6"/>
  <c r="G12" i="6"/>
  <c r="C7" i="6"/>
  <c r="C11" i="6" s="1"/>
  <c r="M5" i="6"/>
  <c r="K5" i="6"/>
  <c r="I5" i="6"/>
  <c r="G5" i="6"/>
  <c r="E5" i="6"/>
  <c r="C5" i="6"/>
  <c r="I7" i="6" l="1"/>
  <c r="C16" i="6"/>
  <c r="E7" i="6"/>
  <c r="G7" i="6"/>
  <c r="C17" i="6"/>
  <c r="E11" i="6" l="1"/>
  <c r="E13" i="6" s="1"/>
  <c r="E14" i="6" s="1"/>
  <c r="C18" i="6"/>
  <c r="C13" i="6" s="1"/>
  <c r="C14" i="6" s="1"/>
  <c r="G11" i="6"/>
  <c r="G13" i="6" s="1"/>
  <c r="G14" i="6" s="1"/>
  <c r="G15" i="6" s="1"/>
  <c r="I11" i="6"/>
  <c r="I16" i="6" s="1"/>
  <c r="I17" i="6" s="1"/>
  <c r="K7" i="6"/>
  <c r="M7" i="6"/>
  <c r="I13" i="6" l="1"/>
  <c r="I14" i="6" s="1"/>
  <c r="I15" i="6" s="1"/>
  <c r="E15" i="6"/>
  <c r="I18" i="6"/>
  <c r="I19" i="6" s="1"/>
  <c r="G16" i="6"/>
  <c r="G17" i="6" s="1"/>
  <c r="M11" i="6"/>
  <c r="M16" i="6" s="1"/>
  <c r="M17" i="6" s="1"/>
  <c r="K11" i="6"/>
  <c r="K16" i="6" s="1"/>
  <c r="K17" i="6" s="1"/>
  <c r="C19" i="6"/>
  <c r="E16" i="6"/>
  <c r="E17" i="6" s="1"/>
  <c r="M13" i="6" l="1"/>
  <c r="M14" i="6" s="1"/>
  <c r="M15" i="6" s="1"/>
  <c r="I20" i="6"/>
  <c r="K18" i="6"/>
  <c r="K19" i="6" s="1"/>
  <c r="M18" i="6"/>
  <c r="M19" i="6" s="1"/>
  <c r="M20" i="6" s="1"/>
  <c r="K13" i="6"/>
  <c r="K14" i="6" s="1"/>
  <c r="K15" i="6" s="1"/>
  <c r="E18" i="6"/>
  <c r="E19" i="6" s="1"/>
  <c r="G18" i="6"/>
  <c r="G19" i="6" s="1"/>
  <c r="I21" i="6"/>
  <c r="G20" i="6" l="1"/>
  <c r="G21" i="6"/>
  <c r="E20" i="6"/>
  <c r="E21" i="6"/>
  <c r="K20" i="6"/>
  <c r="K21" i="6"/>
  <c r="M21" i="6"/>
</calcChain>
</file>

<file path=xl/sharedStrings.xml><?xml version="1.0" encoding="utf-8"?>
<sst xmlns="http://schemas.openxmlformats.org/spreadsheetml/2006/main" count="33" uniqueCount="30">
  <si>
    <t>Cleaning fee</t>
  </si>
  <si>
    <t>Guest service fee</t>
  </si>
  <si>
    <t>Host payout</t>
  </si>
  <si>
    <t>Management fee</t>
  </si>
  <si>
    <t>Host fee</t>
  </si>
  <si>
    <t>Guest fee</t>
  </si>
  <si>
    <t>Tax</t>
  </si>
  <si>
    <t>3 nights sub-total</t>
  </si>
  <si>
    <t>Guest Pay Total</t>
  </si>
  <si>
    <t>ABB Split fee 17.2%</t>
  </si>
  <si>
    <t>Fee model</t>
  </si>
  <si>
    <t>ABB Host base fee 15%</t>
  </si>
  <si>
    <t>Direct booking</t>
  </si>
  <si>
    <t>Guest subtotal</t>
  </si>
  <si>
    <t>VRBO with sub</t>
  </si>
  <si>
    <t>VRBO with no sub</t>
  </si>
  <si>
    <t>(5%+3%)</t>
  </si>
  <si>
    <t>Host short compared to direct</t>
  </si>
  <si>
    <t>1st night</t>
  </si>
  <si>
    <t>2nd night</t>
  </si>
  <si>
    <t>3rd night</t>
  </si>
  <si>
    <t>(Stripe 3% incl TAX)</t>
  </si>
  <si>
    <t>Guest pay % diff compared to direct</t>
  </si>
  <si>
    <t>Guest Total $$$ Difference compared to direct</t>
  </si>
  <si>
    <t>BDM</t>
  </si>
  <si>
    <t>all excl TAX</t>
  </si>
  <si>
    <t>Host service fee (Stripe/ABB/VRBO/BDM)</t>
  </si>
  <si>
    <t xml:space="preserve">Notes: VRBO Guest fees range 10%-19%. BDM fees range 15%-25%. I am using my current real % numbers YMMV) </t>
  </si>
  <si>
    <t>Total fee</t>
  </si>
  <si>
    <t>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</si>
</sst>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Helvetica"/>
      <family val="2"/>
    </font>
    <font>
      <b/>
      <sz val="26"/>
      <color rgb="FF222222"/>
      <name val="Helvetica Neue"/>
      <family val="2"/>
    </font>
    <font>
      <b/>
      <sz val="16"/>
      <color theme="1"/>
      <name val="Helvetica"/>
      <family val="2"/>
    </font>
    <font>
      <sz val="16"/>
      <color theme="1"/>
      <name val="Calibri"/>
      <family val="2"/>
      <scheme val="minor"/>
    </font>
    <font>
      <b/>
      <sz val="14"/>
      <color theme="1"/>
      <name val="Helvetica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8" fontId="0" fillId="0" borderId="0" xfId="0" applyNumberFormat="1"/>
    <xf numFmtId="8" fontId="1" fillId="0" borderId="0" xfId="0" applyNumberFormat="1" applyFont="1"/>
    <xf numFmtId="9" fontId="0" fillId="0" borderId="0" xfId="0" applyNumberFormat="1"/>
    <xf numFmtId="10" fontId="0" fillId="0" borderId="0" xfId="0" applyNumberFormat="1"/>
    <xf numFmtId="9" fontId="1" fillId="0" borderId="0" xfId="0" applyNumberFormat="1" applyFont="1"/>
    <xf numFmtId="0" fontId="3" fillId="0" borderId="0" xfId="0" applyFont="1"/>
    <xf numFmtId="8" fontId="3" fillId="0" borderId="0" xfId="0" applyNumberFormat="1" applyFont="1"/>
    <xf numFmtId="0" fontId="2" fillId="0" borderId="0" xfId="0" applyFont="1"/>
    <xf numFmtId="8" fontId="2" fillId="0" borderId="0" xfId="0" applyNumberFormat="1" applyFont="1"/>
    <xf numFmtId="10" fontId="1" fillId="0" borderId="0" xfId="0" applyNumberFormat="1" applyFont="1"/>
    <xf numFmtId="9" fontId="2" fillId="0" borderId="0" xfId="0" applyNumberFormat="1" applyFont="1"/>
    <xf numFmtId="0" fontId="4" fillId="0" borderId="0" xfId="0" applyFont="1"/>
    <xf numFmtId="16" fontId="1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5" fillId="2" borderId="0" xfId="0" applyFont="1" applyFill="1"/>
    <xf numFmtId="8" fontId="5" fillId="2" borderId="0" xfId="0" applyNumberFormat="1" applyFont="1" applyFill="1"/>
    <xf numFmtId="0" fontId="9" fillId="2" borderId="0" xfId="0" applyFont="1" applyFill="1"/>
    <xf numFmtId="8" fontId="9" fillId="2" borderId="0" xfId="0" applyNumberFormat="1" applyFont="1" applyFill="1"/>
    <xf numFmtId="10" fontId="2" fillId="0" borderId="0" xfId="0" applyNumberFormat="1" applyFont="1"/>
    <xf numFmtId="0" fontId="5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0" fontId="6" fillId="2" borderId="0" xfId="0" applyNumberFormat="1" applyFont="1" applyFill="1"/>
    <xf numFmtId="0" fontId="1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3093-36B5-984E-AA4F-8F7BBCFB2BC2}">
  <dimension ref="A1:M23"/>
  <sheetViews>
    <sheetView tabSelected="1" workbookViewId="0">
      <selection activeCell="M11" sqref="M11"/>
    </sheetView>
  </sheetViews>
  <sheetFormatPr baseColWidth="10" defaultRowHeight="16" x14ac:dyDescent="0.2"/>
  <cols>
    <col min="1" max="1" width="65.5" customWidth="1"/>
    <col min="2" max="2" width="18" customWidth="1"/>
    <col min="3" max="3" width="19.1640625" customWidth="1"/>
    <col min="5" max="5" width="19.1640625" customWidth="1"/>
    <col min="7" max="7" width="23.5" customWidth="1"/>
    <col min="9" max="9" width="23.5" customWidth="1"/>
    <col min="11" max="11" width="23.5" customWidth="1"/>
    <col min="13" max="13" width="23.5" customWidth="1"/>
  </cols>
  <sheetData>
    <row r="1" spans="1:13" ht="33" x14ac:dyDescent="0.35">
      <c r="A1" s="13"/>
    </row>
    <row r="2" spans="1:13" s="16" customFormat="1" ht="21" x14ac:dyDescent="0.25">
      <c r="A2" s="28" t="s">
        <v>10</v>
      </c>
      <c r="B2" s="29"/>
      <c r="C2" s="29" t="s">
        <v>12</v>
      </c>
      <c r="D2" s="29"/>
      <c r="E2" s="29" t="s">
        <v>9</v>
      </c>
      <c r="F2" s="28"/>
      <c r="G2" s="29" t="s">
        <v>11</v>
      </c>
      <c r="H2" s="28"/>
      <c r="I2" s="29" t="s">
        <v>14</v>
      </c>
      <c r="J2" s="28"/>
      <c r="K2" s="29" t="s">
        <v>15</v>
      </c>
      <c r="L2" s="28"/>
      <c r="M2" s="29" t="s">
        <v>24</v>
      </c>
    </row>
    <row r="3" spans="1:13" x14ac:dyDescent="0.2">
      <c r="A3" s="1" t="s">
        <v>4</v>
      </c>
      <c r="B3" s="4" t="s">
        <v>21</v>
      </c>
      <c r="C3" s="4">
        <v>0.03</v>
      </c>
      <c r="D3" s="4" t="s">
        <v>25</v>
      </c>
      <c r="E3" s="4">
        <v>0.03</v>
      </c>
      <c r="F3" s="4" t="s">
        <v>25</v>
      </c>
      <c r="G3" s="4">
        <v>0.15</v>
      </c>
      <c r="H3" s="4" t="s">
        <v>25</v>
      </c>
      <c r="I3" s="4">
        <v>0.03</v>
      </c>
      <c r="J3" s="1" t="s">
        <v>16</v>
      </c>
      <c r="K3" s="4">
        <v>0.08</v>
      </c>
      <c r="L3" s="4" t="s">
        <v>25</v>
      </c>
      <c r="M3" s="4">
        <v>0.15</v>
      </c>
    </row>
    <row r="4" spans="1:13" x14ac:dyDescent="0.2">
      <c r="A4" s="1" t="s">
        <v>5</v>
      </c>
      <c r="B4" s="5"/>
      <c r="C4" s="5">
        <v>0</v>
      </c>
      <c r="D4" s="5"/>
      <c r="E4" s="5">
        <v>0.14199999999999999</v>
      </c>
      <c r="F4" s="1"/>
      <c r="G4" s="5">
        <v>0</v>
      </c>
      <c r="H4" s="1"/>
      <c r="I4" s="5">
        <v>0.14499999999999999</v>
      </c>
      <c r="J4" s="1"/>
      <c r="K4" s="5">
        <v>0.14499999999999999</v>
      </c>
      <c r="L4" s="1"/>
      <c r="M4" s="5">
        <v>0</v>
      </c>
    </row>
    <row r="5" spans="1:13" x14ac:dyDescent="0.2">
      <c r="A5" s="1" t="s">
        <v>28</v>
      </c>
      <c r="B5" s="5"/>
      <c r="C5" s="5">
        <f>C3+C4</f>
        <v>0.03</v>
      </c>
      <c r="D5" s="5"/>
      <c r="E5" s="5">
        <f>E3+E4</f>
        <v>0.17199999999999999</v>
      </c>
      <c r="F5" s="1"/>
      <c r="G5" s="5">
        <f>G3+G4</f>
        <v>0.15</v>
      </c>
      <c r="H5" s="1"/>
      <c r="I5" s="5">
        <f>I3+I4</f>
        <v>0.17499999999999999</v>
      </c>
      <c r="J5" s="1"/>
      <c r="K5" s="5">
        <f>K3+K4</f>
        <v>0.22499999999999998</v>
      </c>
      <c r="L5" s="1"/>
      <c r="M5" s="5">
        <f>M3+M4</f>
        <v>0.15</v>
      </c>
    </row>
    <row r="6" spans="1:13" s="16" customFormat="1" ht="21" x14ac:dyDescent="0.25">
      <c r="A6" s="28" t="s">
        <v>29</v>
      </c>
      <c r="B6" s="30"/>
      <c r="C6" s="30"/>
      <c r="D6" s="30"/>
      <c r="E6" s="30"/>
      <c r="F6" s="31"/>
      <c r="G6" s="30"/>
      <c r="H6" s="31"/>
      <c r="I6" s="30"/>
      <c r="J6" s="31"/>
      <c r="K6" s="30"/>
      <c r="L6" s="31"/>
      <c r="M6" s="30"/>
    </row>
    <row r="7" spans="1:13" x14ac:dyDescent="0.2">
      <c r="A7" s="7" t="s">
        <v>7</v>
      </c>
      <c r="B7" s="8"/>
      <c r="C7" s="8">
        <f>SUM(C8:C10)</f>
        <v>6000</v>
      </c>
      <c r="D7" s="8"/>
      <c r="E7" s="8">
        <f>SUM(E8:E10)</f>
        <v>6000</v>
      </c>
      <c r="F7" s="7"/>
      <c r="G7" s="8">
        <f>SUM(G8:G10)</f>
        <v>6000</v>
      </c>
      <c r="H7" s="7"/>
      <c r="I7" s="8">
        <f>SUM(I8:I10)</f>
        <v>6000</v>
      </c>
      <c r="J7" s="7"/>
      <c r="K7" s="8">
        <f>SUM(K8:K10)</f>
        <v>6000</v>
      </c>
      <c r="L7" s="7"/>
      <c r="M7" s="8">
        <f>SUM(M8:M10)</f>
        <v>6000</v>
      </c>
    </row>
    <row r="8" spans="1:13" x14ac:dyDescent="0.2">
      <c r="A8" s="14" t="s">
        <v>18</v>
      </c>
      <c r="B8" s="11">
        <v>0</v>
      </c>
      <c r="C8" s="3">
        <v>2000</v>
      </c>
      <c r="D8" s="11">
        <v>0</v>
      </c>
      <c r="E8" s="3">
        <f>C8+C8*D8</f>
        <v>2000</v>
      </c>
      <c r="F8" s="11">
        <v>0</v>
      </c>
      <c r="G8" s="3">
        <f>C8+C8*F8</f>
        <v>2000</v>
      </c>
      <c r="H8" s="11">
        <v>0</v>
      </c>
      <c r="I8" s="3">
        <f>C8+C8*H8</f>
        <v>2000</v>
      </c>
      <c r="J8" s="11">
        <v>0</v>
      </c>
      <c r="K8" s="3">
        <f>C8+C8*J8</f>
        <v>2000</v>
      </c>
      <c r="L8" s="11">
        <v>0</v>
      </c>
      <c r="M8" s="3">
        <f>C8+C8*L8</f>
        <v>2000</v>
      </c>
    </row>
    <row r="9" spans="1:13" x14ac:dyDescent="0.2">
      <c r="A9" s="14" t="s">
        <v>19</v>
      </c>
      <c r="B9" s="11">
        <v>0</v>
      </c>
      <c r="C9" s="3">
        <v>2000</v>
      </c>
      <c r="D9" s="11">
        <v>0</v>
      </c>
      <c r="E9" s="3">
        <f t="shared" ref="E9:E10" si="0">C9+C9*D9</f>
        <v>2000</v>
      </c>
      <c r="F9" s="11">
        <v>0</v>
      </c>
      <c r="G9" s="3">
        <f t="shared" ref="G9:G10" si="1">C9+C9*F9</f>
        <v>2000</v>
      </c>
      <c r="H9" s="11">
        <v>0</v>
      </c>
      <c r="I9" s="3">
        <f t="shared" ref="I9:I10" si="2">C9+C9*H9</f>
        <v>2000</v>
      </c>
      <c r="J9" s="11">
        <v>0</v>
      </c>
      <c r="K9" s="3">
        <f t="shared" ref="K9:K10" si="3">C9+C9*J9</f>
        <v>2000</v>
      </c>
      <c r="L9" s="11">
        <v>0</v>
      </c>
      <c r="M9" s="3">
        <f t="shared" ref="M9:M10" si="4">C9+C9*L9</f>
        <v>2000</v>
      </c>
    </row>
    <row r="10" spans="1:13" x14ac:dyDescent="0.2">
      <c r="A10" s="14" t="s">
        <v>20</v>
      </c>
      <c r="B10" s="11">
        <v>0</v>
      </c>
      <c r="C10" s="3">
        <v>2000</v>
      </c>
      <c r="D10" s="11">
        <v>0</v>
      </c>
      <c r="E10" s="3">
        <f t="shared" si="0"/>
        <v>2000</v>
      </c>
      <c r="F10" s="11">
        <v>0</v>
      </c>
      <c r="G10" s="3">
        <f t="shared" si="1"/>
        <v>2000</v>
      </c>
      <c r="H10" s="11">
        <v>0</v>
      </c>
      <c r="I10" s="3">
        <f t="shared" si="2"/>
        <v>2000</v>
      </c>
      <c r="J10" s="11">
        <v>0</v>
      </c>
      <c r="K10" s="3">
        <f t="shared" si="3"/>
        <v>2000</v>
      </c>
      <c r="L10" s="11">
        <v>0</v>
      </c>
      <c r="M10" s="3">
        <f t="shared" si="4"/>
        <v>2000</v>
      </c>
    </row>
    <row r="11" spans="1:13" x14ac:dyDescent="0.2">
      <c r="A11" s="1" t="s">
        <v>3</v>
      </c>
      <c r="B11" s="6">
        <v>0</v>
      </c>
      <c r="C11" s="3">
        <f>C7*B11</f>
        <v>0</v>
      </c>
      <c r="D11" s="6">
        <v>0</v>
      </c>
      <c r="E11" s="3">
        <f>E7*D11</f>
        <v>0</v>
      </c>
      <c r="F11" s="6">
        <v>0.15</v>
      </c>
      <c r="G11" s="3">
        <f>G7*F11</f>
        <v>900</v>
      </c>
      <c r="H11" s="6">
        <v>0</v>
      </c>
      <c r="I11" s="3">
        <f>I7*H11</f>
        <v>0</v>
      </c>
      <c r="J11" s="6">
        <v>0.05</v>
      </c>
      <c r="K11" s="3">
        <f>K7*J11</f>
        <v>300</v>
      </c>
      <c r="L11" s="6">
        <v>0.15</v>
      </c>
      <c r="M11" s="3">
        <f>M7*L11</f>
        <v>900</v>
      </c>
    </row>
    <row r="12" spans="1:13" x14ac:dyDescent="0.2">
      <c r="A12" s="1" t="s">
        <v>0</v>
      </c>
      <c r="B12" s="6">
        <v>0</v>
      </c>
      <c r="C12" s="3">
        <v>450</v>
      </c>
      <c r="D12" s="6">
        <v>0</v>
      </c>
      <c r="E12" s="3">
        <v>450</v>
      </c>
      <c r="F12" s="6">
        <v>0</v>
      </c>
      <c r="G12" s="3">
        <f>E12*F12+E12</f>
        <v>450</v>
      </c>
      <c r="H12" s="6">
        <v>0</v>
      </c>
      <c r="I12" s="3">
        <f>E12*H12+E12</f>
        <v>450</v>
      </c>
      <c r="J12" s="6">
        <v>0</v>
      </c>
      <c r="K12" s="3">
        <f>C12*J12+C12</f>
        <v>450</v>
      </c>
      <c r="L12" s="6">
        <v>0</v>
      </c>
      <c r="M12" s="3">
        <f>E12*L12+E12</f>
        <v>450</v>
      </c>
    </row>
    <row r="13" spans="1:13" x14ac:dyDescent="0.2">
      <c r="A13" s="1" t="s">
        <v>26</v>
      </c>
      <c r="B13" s="11">
        <v>0.03</v>
      </c>
      <c r="C13" s="3">
        <f>-(C7+C12+C11+C18)*B13</f>
        <v>-218.655</v>
      </c>
      <c r="D13" s="11">
        <v>0.03</v>
      </c>
      <c r="E13" s="3">
        <f>-(E7+E12+E11)*D13</f>
        <v>-193.5</v>
      </c>
      <c r="F13" s="6">
        <v>0.15</v>
      </c>
      <c r="G13" s="3">
        <f>-(G7+G12+G11)*F13</f>
        <v>-1102.5</v>
      </c>
      <c r="H13" s="6">
        <v>0.03</v>
      </c>
      <c r="I13" s="3">
        <f>-(I7+I12+I11)*H13</f>
        <v>-193.5</v>
      </c>
      <c r="J13" s="6">
        <v>0.08</v>
      </c>
      <c r="K13" s="3">
        <f>-(K7+K12+K11)*J13</f>
        <v>-540</v>
      </c>
      <c r="L13" s="6">
        <v>0.15</v>
      </c>
      <c r="M13" s="3">
        <f>-(M7+M12+M11)*L13</f>
        <v>-1102.5</v>
      </c>
    </row>
    <row r="14" spans="1:13" s="16" customFormat="1" ht="21" x14ac:dyDescent="0.25">
      <c r="A14" s="23" t="s">
        <v>2</v>
      </c>
      <c r="B14" s="24"/>
      <c r="C14" s="24">
        <f>(C7+C12)+C13+C11</f>
        <v>6231.3450000000003</v>
      </c>
      <c r="D14" s="24"/>
      <c r="E14" s="24">
        <f>(E7+E12)+E13</f>
        <v>6256.5</v>
      </c>
      <c r="F14" s="23"/>
      <c r="G14" s="24">
        <f>(G7+G12)+G13+G11</f>
        <v>6247.5</v>
      </c>
      <c r="H14" s="23"/>
      <c r="I14" s="24">
        <f>(I7+I12)+I13+I11</f>
        <v>6256.5</v>
      </c>
      <c r="J14" s="23"/>
      <c r="K14" s="24">
        <f>(K7+K12)+K13+K11</f>
        <v>6210</v>
      </c>
      <c r="L14" s="23"/>
      <c r="M14" s="24">
        <f>(M7+M12)+M13+M11</f>
        <v>6247.5</v>
      </c>
    </row>
    <row r="15" spans="1:13" s="19" customFormat="1" ht="19" x14ac:dyDescent="0.25">
      <c r="A15" s="17" t="s">
        <v>17</v>
      </c>
      <c r="B15" s="18"/>
      <c r="C15" s="18">
        <v>0</v>
      </c>
      <c r="D15" s="18"/>
      <c r="E15" s="18">
        <f>E14-C14</f>
        <v>25.154999999999745</v>
      </c>
      <c r="F15" s="17"/>
      <c r="G15" s="18">
        <f>G14-C14</f>
        <v>16.154999999999745</v>
      </c>
      <c r="H15" s="17"/>
      <c r="I15" s="18">
        <f>I14-C14</f>
        <v>25.154999999999745</v>
      </c>
      <c r="J15" s="17"/>
      <c r="K15" s="18">
        <f>K14-C14</f>
        <v>-21.345000000000255</v>
      </c>
      <c r="L15" s="17"/>
      <c r="M15" s="18">
        <f>M14-C14</f>
        <v>16.154999999999745</v>
      </c>
    </row>
    <row r="16" spans="1:13" x14ac:dyDescent="0.2">
      <c r="A16" s="1" t="s">
        <v>1</v>
      </c>
      <c r="B16" s="5">
        <v>0</v>
      </c>
      <c r="C16" s="2">
        <f>(C7+C12+C11)*B16</f>
        <v>0</v>
      </c>
      <c r="D16" s="5">
        <v>0.14199999999999999</v>
      </c>
      <c r="E16" s="2">
        <f>(E7+E12+E11)*D16</f>
        <v>915.89999999999986</v>
      </c>
      <c r="F16" s="5">
        <v>0</v>
      </c>
      <c r="G16" s="2">
        <f>(G7+G12+G11)*F16</f>
        <v>0</v>
      </c>
      <c r="H16" s="5">
        <v>0.14499999999999999</v>
      </c>
      <c r="I16" s="2">
        <f>(I7+I12+I11)*H16</f>
        <v>935.24999999999989</v>
      </c>
      <c r="J16" s="5">
        <v>0.14499999999999999</v>
      </c>
      <c r="K16" s="2">
        <f>(K7+K12+K11)*J16</f>
        <v>978.74999999999989</v>
      </c>
      <c r="L16" s="5">
        <v>0</v>
      </c>
      <c r="M16" s="2">
        <f>(M7+M12+M11)*L16</f>
        <v>0</v>
      </c>
    </row>
    <row r="17" spans="1:13" x14ac:dyDescent="0.2">
      <c r="A17" s="8" t="s">
        <v>13</v>
      </c>
      <c r="B17" s="9"/>
      <c r="C17" s="10">
        <f>C7+C12+C16+C11</f>
        <v>6450</v>
      </c>
      <c r="D17" s="9"/>
      <c r="E17" s="10">
        <f>E7+E12+E16+E11</f>
        <v>7365.9</v>
      </c>
      <c r="F17" s="8"/>
      <c r="G17" s="10">
        <f>G7+G12+G16+G11</f>
        <v>7350</v>
      </c>
      <c r="H17" s="8"/>
      <c r="I17" s="10">
        <f>I7+I12+I16+I11</f>
        <v>7385.25</v>
      </c>
      <c r="J17" s="8"/>
      <c r="K17" s="10">
        <f>K7+K12+K16+K11</f>
        <v>7728.75</v>
      </c>
      <c r="L17" s="8"/>
      <c r="M17" s="10">
        <f>M7+M12+M16+M11</f>
        <v>7350</v>
      </c>
    </row>
    <row r="18" spans="1:13" x14ac:dyDescent="0.2">
      <c r="A18" s="8" t="s">
        <v>6</v>
      </c>
      <c r="B18" s="12">
        <v>0.13</v>
      </c>
      <c r="C18" s="10">
        <f>C17*B18</f>
        <v>838.5</v>
      </c>
      <c r="D18" s="12">
        <v>0.13</v>
      </c>
      <c r="E18" s="10">
        <f>E17*D18</f>
        <v>957.56700000000001</v>
      </c>
      <c r="F18" s="12">
        <v>0.13</v>
      </c>
      <c r="G18" s="10">
        <f>G17*F18</f>
        <v>955.5</v>
      </c>
      <c r="H18" s="12">
        <v>0.13</v>
      </c>
      <c r="I18" s="10">
        <f>I17*H18</f>
        <v>960.08249999999998</v>
      </c>
      <c r="J18" s="12">
        <v>0.13</v>
      </c>
      <c r="K18" s="10">
        <f>K17*J18</f>
        <v>1004.7375000000001</v>
      </c>
      <c r="L18" s="12">
        <v>0.13</v>
      </c>
      <c r="M18" s="10">
        <f>M17*L18</f>
        <v>955.5</v>
      </c>
    </row>
    <row r="19" spans="1:13" s="16" customFormat="1" ht="21" x14ac:dyDescent="0.25">
      <c r="A19" s="24" t="s">
        <v>8</v>
      </c>
      <c r="B19" s="25"/>
      <c r="C19" s="26">
        <f>C17+C18</f>
        <v>7288.5</v>
      </c>
      <c r="D19" s="25"/>
      <c r="E19" s="26">
        <f>E17+E18</f>
        <v>8323.4670000000006</v>
      </c>
      <c r="F19" s="24"/>
      <c r="G19" s="26">
        <f>G17+G18</f>
        <v>8305.5</v>
      </c>
      <c r="H19" s="24"/>
      <c r="I19" s="26">
        <f>I17+I18</f>
        <v>8345.3325000000004</v>
      </c>
      <c r="J19" s="24"/>
      <c r="K19" s="26">
        <f>K17+K18</f>
        <v>8733.4874999999993</v>
      </c>
      <c r="L19" s="24"/>
      <c r="M19" s="26">
        <f>M17+M18</f>
        <v>8305.5</v>
      </c>
    </row>
    <row r="20" spans="1:13" x14ac:dyDescent="0.2">
      <c r="A20" s="8" t="s">
        <v>22</v>
      </c>
      <c r="B20" s="9"/>
      <c r="C20" s="9"/>
      <c r="D20" s="9"/>
      <c r="E20" s="27">
        <f>(E19-C19)/C19</f>
        <v>0.14200000000000007</v>
      </c>
      <c r="F20" s="8"/>
      <c r="G20" s="27">
        <f>(G19-C19)/C19</f>
        <v>0.13953488372093023</v>
      </c>
      <c r="H20" s="8"/>
      <c r="I20" s="27">
        <f>(I19-C19)/C19</f>
        <v>0.14500000000000007</v>
      </c>
      <c r="J20" s="8"/>
      <c r="K20" s="27">
        <f>(K19-C19)/C19</f>
        <v>0.19825581395348826</v>
      </c>
      <c r="L20" s="8"/>
      <c r="M20" s="27">
        <f>(M19-C19)/C19</f>
        <v>0.13953488372093023</v>
      </c>
    </row>
    <row r="21" spans="1:13" s="20" customFormat="1" ht="21" x14ac:dyDescent="0.25">
      <c r="A21" s="15" t="s">
        <v>23</v>
      </c>
      <c r="E21" s="21">
        <f>C19-E19</f>
        <v>-1034.9670000000006</v>
      </c>
      <c r="F21" s="15"/>
      <c r="G21" s="21">
        <f>C19-G19</f>
        <v>-1017</v>
      </c>
      <c r="H21" s="15"/>
      <c r="I21" s="21">
        <f>C19-I19</f>
        <v>-1056.8325000000004</v>
      </c>
      <c r="J21" s="15"/>
      <c r="K21" s="21">
        <f>C19-K19</f>
        <v>-1444.9874999999993</v>
      </c>
      <c r="L21" s="15"/>
      <c r="M21" s="21">
        <f>C19-M19</f>
        <v>-1017</v>
      </c>
    </row>
    <row r="23" spans="1:13" x14ac:dyDescent="0.2">
      <c r="A23" s="22" t="s">
        <v>27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Direct ABB VRBO BDM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2024-09-15T05:21:09Z</dcterms:created>
  <dcterms:modified xsi:type="dcterms:W3CDTF">2024-11-26T23:19:53Z</dcterms:modified>
</cp:coreProperties>
</file>